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1E12F76B-F7D2-42A7-81B9-2148DF3CF253}" xr6:coauthVersionLast="47" xr6:coauthVersionMax="47" xr10:uidLastSave="{00000000-0000-0000-0000-000000000000}"/>
  <bookViews>
    <workbookView xWindow="-120" yWindow="-120" windowWidth="29040" windowHeight="15840" activeTab="2" xr2:uid="{DB909CE9-46A8-47CC-9AE7-17203967E237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K34" i="4" s="1"/>
  <c r="F34" i="4"/>
  <c r="K33" i="4"/>
  <c r="K32" i="4"/>
  <c r="K31" i="4"/>
  <c r="K27" i="4"/>
  <c r="K26" i="4"/>
  <c r="K25" i="4"/>
  <c r="K24" i="4"/>
  <c r="H22" i="4"/>
  <c r="K22" i="4" s="1"/>
  <c r="F22" i="4"/>
  <c r="H21" i="4"/>
  <c r="F21" i="4"/>
  <c r="K21" i="4" s="1"/>
  <c r="H20" i="4"/>
  <c r="K20" i="4" s="1"/>
  <c r="H19" i="4"/>
  <c r="K19" i="4" s="1"/>
  <c r="F19" i="4"/>
  <c r="F18" i="4"/>
  <c r="H17" i="4"/>
  <c r="K17" i="4" s="1"/>
  <c r="F17" i="4"/>
  <c r="H16" i="4"/>
  <c r="F16" i="4"/>
  <c r="K16" i="4" s="1"/>
  <c r="H15" i="4"/>
  <c r="H23" i="4" s="1"/>
  <c r="F15" i="4"/>
  <c r="K15" i="4" s="1"/>
  <c r="H11" i="4"/>
  <c r="K11" i="4" s="1"/>
  <c r="F11" i="4"/>
  <c r="F10" i="4"/>
  <c r="H9" i="4"/>
  <c r="K9" i="4" s="1"/>
  <c r="F9" i="4"/>
  <c r="H8" i="4"/>
  <c r="F8" i="4"/>
  <c r="F12" i="4" s="1"/>
  <c r="H7" i="4"/>
  <c r="H12" i="4" s="1"/>
  <c r="F7" i="4"/>
  <c r="K7" i="4" s="1"/>
  <c r="H5" i="4"/>
  <c r="C3" i="4"/>
  <c r="C1" i="4"/>
  <c r="G19" i="3"/>
  <c r="H19" i="3" s="1"/>
  <c r="H17" i="3"/>
  <c r="H16" i="3"/>
  <c r="H15" i="3"/>
  <c r="H13" i="3"/>
  <c r="H20" i="3" s="1"/>
  <c r="G13" i="3"/>
  <c r="G20" i="3" s="1"/>
  <c r="F13" i="3"/>
  <c r="F20" i="3" s="1"/>
  <c r="E13" i="3"/>
  <c r="E20" i="3" s="1"/>
  <c r="D13" i="3"/>
  <c r="D14" i="3" s="1"/>
  <c r="H12" i="3"/>
  <c r="H9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O13" i="2" s="1"/>
  <c r="O14" i="2" s="1"/>
  <c r="H17" i="2"/>
  <c r="C17" i="2"/>
  <c r="C16" i="2"/>
  <c r="H16" i="2" s="1"/>
  <c r="M14" i="2"/>
  <c r="E14" i="2"/>
  <c r="C14" i="2"/>
  <c r="C26" i="2" s="1"/>
  <c r="H13" i="2"/>
  <c r="H12" i="2"/>
  <c r="H11" i="2"/>
  <c r="O10" i="2"/>
  <c r="I10" i="2"/>
  <c r="H10" i="2"/>
  <c r="E10" i="2"/>
  <c r="C10" i="2"/>
  <c r="M10" i="2" s="1"/>
  <c r="I9" i="2"/>
  <c r="I26" i="2" s="1"/>
  <c r="I61" i="2" s="1"/>
  <c r="I63" i="2" s="1"/>
  <c r="E9" i="2"/>
  <c r="E26" i="2" s="1"/>
  <c r="E61" i="2" s="1"/>
  <c r="E63" i="2" s="1"/>
  <c r="C9" i="2"/>
  <c r="H9" i="2" s="1"/>
  <c r="H8" i="2"/>
  <c r="H7" i="2"/>
  <c r="E5" i="2"/>
  <c r="A3" i="2"/>
  <c r="A1" i="2"/>
  <c r="K12" i="4" l="1"/>
  <c r="H29" i="4"/>
  <c r="K8" i="4"/>
  <c r="F23" i="4"/>
  <c r="K23" i="4" s="1"/>
  <c r="H14" i="3"/>
  <c r="D20" i="3"/>
  <c r="O56" i="2"/>
  <c r="O48" i="2"/>
  <c r="C61" i="2"/>
  <c r="G63" i="2"/>
  <c r="H56" i="2" s="1"/>
  <c r="H59" i="2" s="1"/>
  <c r="H54" i="2"/>
  <c r="M9" i="2"/>
  <c r="H14" i="2"/>
  <c r="H26" i="2" s="1"/>
  <c r="C44" i="2"/>
  <c r="F29" i="4" l="1"/>
  <c r="K29" i="4" s="1"/>
  <c r="H61" i="2"/>
  <c r="C63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tc={ACE837E3-F141-48F7-A247-0BEB417992A5}</author>
  </authors>
  <commentList>
    <comment ref="J19" authorId="0" shapeId="0" xr:uid="{ACE837E3-F141-48F7-A247-0BEB417992A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<sst xmlns="http://schemas.openxmlformats.org/spreadsheetml/2006/main" count="131" uniqueCount="112">
  <si>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</si>
  <si>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</si>
  <si>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</si>
  <si>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</si>
  <si>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</si>
  <si>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</si>
  <si>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de agosto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</si>
  <si>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</si>
  <si>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</si>
  <si>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</si>
  <si>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</si>
  <si>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</si>
  <si>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</si>
  <si>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</si>
  <si>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</si>
  <si>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</si>
  <si>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</si>
  <si>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</si>
  <si>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</si>
  <si>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</si>
  <si>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</si>
  <si>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</si>
  <si>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</si>
  <si>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</si>
  <si>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</si>
  <si>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</si>
  <si>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</si>
  <si>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</si>
  <si>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</si>
  <si>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</si>
  <si>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</si>
  <si>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</si>
  <si>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</si>
  <si>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</si>
  <si>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</si>
  <si>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</si>
  <si>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</si>
  <si>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</si>
  <si>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</si>
  <si>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</si>
  <si>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</si>
  <si>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</si>
  <si>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</si>
  <si>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</si>
  <si>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</si>
  <si>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</si>
  <si>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</si>
  <si>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</si>
  <si>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</si>
  <si>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</si>
  <si>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</si>
  <si>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</si>
  <si>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</si>
  <si>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</si>
  <si>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</si>
  <si>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</si>
  <si>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</si>
  <si>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</si>
  <si>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</si>
  <si>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31 del mes de agosto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</si>
  <si>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</si>
  <si>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</si>
  <si>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</si>
  <si>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</si>
  <si>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</si>
  <si>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</si>
  <si>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</si>
  <si>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</si>
  <si>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</si>
  <si>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</si>
  <si>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</si>
  <si>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</si>
  <si>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agosto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</si>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</sst>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76B0022D-8D71-4A0E-8AA9-6E4CBF65D0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Agosto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Agost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E35">
            <v>690.30000000000018</v>
          </cell>
        </row>
      </sheetData>
      <sheetData sheetId="8">
        <row r="21">
          <cell r="D21">
            <v>1356076</v>
          </cell>
        </row>
        <row r="39">
          <cell r="D39">
            <v>-1730000</v>
          </cell>
        </row>
        <row r="40">
          <cell r="D40">
            <v>-14242050.210000001</v>
          </cell>
        </row>
        <row r="42">
          <cell r="D42">
            <v>-12000</v>
          </cell>
        </row>
        <row r="47">
          <cell r="D47">
            <v>10861228.08</v>
          </cell>
        </row>
        <row r="66">
          <cell r="D66">
            <v>2455929.2999999998</v>
          </cell>
        </row>
        <row r="110">
          <cell r="D110">
            <v>1090580.05</v>
          </cell>
        </row>
        <row r="165">
          <cell r="D165">
            <v>1201200</v>
          </cell>
        </row>
        <row r="166">
          <cell r="D166">
            <v>1624310.39</v>
          </cell>
        </row>
      </sheetData>
      <sheetData sheetId="9">
        <row r="8">
          <cell r="F8">
            <v>1730000</v>
          </cell>
        </row>
        <row r="9">
          <cell r="F9">
            <v>14242050.210000001</v>
          </cell>
        </row>
        <row r="11">
          <cell r="F11">
            <v>0</v>
          </cell>
        </row>
        <row r="29">
          <cell r="F29">
            <v>-1249197.6099999994</v>
          </cell>
        </row>
      </sheetData>
      <sheetData sheetId="10">
        <row r="13">
          <cell r="G13">
            <v>27301926.220000003</v>
          </cell>
        </row>
      </sheetData>
      <sheetData sheetId="11">
        <row r="63">
          <cell r="C63">
            <v>20572793.330000002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A1BE0DC2-9D02-4655-B010-C6F422F00B81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A1BE0DC2-9D02-4655-B010-C6F422F00B81}" id="{ACE837E3-F141-48F7-A247-0BEB417992A5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2D2C-7E73-4049-80EE-BAC14F6B057F}">
  <sheetPr filterMode="1"/>
  <dimension ref="A1:N48"/>
  <sheetViews>
    <sheetView view="pageBreakPreview" topLeftCell="C1" zoomScaleSheetLayoutView="100" workbookViewId="0">
      <selection activeCell="L3" sqref="L3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5" t="str">
        <f>'[1] ERF-Rendimiento Financiero'!C3</f>
        <v>Estado de Rendimiento Financiero</v>
      </c>
      <c r="D1" s="105"/>
      <c r="E1" s="105"/>
      <c r="F1" s="105"/>
      <c r="G1" s="105"/>
      <c r="H1" s="105"/>
    </row>
    <row r="2" spans="1:13" ht="15" customHeight="1" x14ac:dyDescent="0.25">
      <c r="C2" s="103" t="s">
        <v>59</v>
      </c>
      <c r="D2" s="103"/>
      <c r="E2" s="103"/>
      <c r="F2" s="103"/>
      <c r="G2" s="103"/>
      <c r="H2" s="29"/>
    </row>
    <row r="3" spans="1:13" ht="15" customHeight="1" x14ac:dyDescent="0.25">
      <c r="C3" s="103" t="str">
        <f>'[1] ERF-Rendimiento Financiero'!C5</f>
        <v>(Valores en RD$)</v>
      </c>
      <c r="D3" s="103"/>
      <c r="E3" s="103"/>
      <c r="F3" s="103"/>
      <c r="G3" s="103"/>
      <c r="H3" s="103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Comprobación'!D39</f>
        <v>1730000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Comprobación'!D40</f>
        <v>14242050.210000001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Comprobación'!D42</f>
        <v>12000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Comprobación'!D41</f>
        <v>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15984050.210000001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Comprobación'!D47+'[3]BC Balance Comprobación'!D48+'[3]BC Balance Comprobación'!D49+'[3]BC Balance Comprobación'!D55+'[3]BC Balance Comprobación'!D56+'[3]BC Balance Comprobación'!D61+'[3]BC Balance Comprobación'!D62+'[3]BC Balance Comprobación'!D63</f>
        <v>10861228.08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Comprobación'!D66</f>
        <v>2455929.2999999998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Comprobación'!D110+'[3]BC Balance Comprobación'!D111+'[3]BC Balance Comprobación'!D112+'[3]BC Balance Comprobación'!D113+'[3]BC Balance Comprobación'!D114+'[3]BC Balance Comprobación'!D115+'[3]BC Balance Comprobación'!D117+'[3]BC Balance Comprobación'!D118+'[3]BC Balance Comprobación'!D119+'[3]BC Balance Comprobación'!D120+'[3]BC Balance Comprobación'!D122+'[3]BC Balance Comprobación'!D123+'[3]BC Balance Comprobación'!D124+'[3]BC Balance Comprobación'!D125+'[3]BC Balance Comprobación'!D126+'[3]BC Balance Comprobación'!D128+'[3]BC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Comprobación'!D138+'[3]BC Balance Comprobación'!D139+'[3]BC Balance Comprobación'!D140+'[3]BC Balance Comprobación'!D141+'[3]BC Balance Comprobación'!D143+'[3]BC Balance Comprobación'!D144+'[3]BC Balance Comprobación'!D146+'[3]BC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</f>
        <v>1090580.05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+'[3]BC Balance Comprobación'!D165</f>
        <v>1201200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Comprobación'!D166</f>
        <v>1624310.39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17233247.82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-1249197.6099999994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6"/>
      <c r="D36" s="106"/>
      <c r="E36" s="106"/>
      <c r="F36" s="106"/>
      <c r="G36" s="106"/>
      <c r="H36" s="106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7" t="s">
        <v>5</v>
      </c>
      <c r="D43" s="107"/>
      <c r="E43" s="107"/>
      <c r="F43" s="107"/>
      <c r="G43" s="107"/>
      <c r="H43" s="107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7"/>
      <c r="D46" s="107"/>
      <c r="E46" s="107"/>
      <c r="F46" s="107"/>
      <c r="G46" s="107"/>
      <c r="H46" s="102"/>
    </row>
    <row r="47" spans="1:11" ht="18.75" x14ac:dyDescent="0.25">
      <c r="C47" s="103" t="s">
        <v>3</v>
      </c>
      <c r="D47" s="103"/>
      <c r="E47" s="103"/>
      <c r="F47" s="103"/>
      <c r="G47" s="29"/>
      <c r="H47" s="32"/>
    </row>
    <row r="48" spans="1:11" x14ac:dyDescent="0.25">
      <c r="C48" s="104" t="s">
        <v>4</v>
      </c>
      <c r="D48" s="104"/>
      <c r="E48" s="104"/>
      <c r="F48" s="104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E701-7CA9-4927-9C49-2B48B2364AC8}">
  <sheetPr filterMode="1"/>
  <dimension ref="A2:N30"/>
  <sheetViews>
    <sheetView view="pageBreakPreview" zoomScale="75" zoomScaleSheetLayoutView="75" workbookViewId="0">
      <selection activeCell="H24" sqref="H24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0"/>
      <c r="C2" s="110"/>
      <c r="D2" s="110"/>
      <c r="E2" s="110"/>
      <c r="F2" s="110"/>
      <c r="G2" s="110"/>
      <c r="H2" s="110"/>
    </row>
    <row r="3" spans="1:13" ht="18.75" x14ac:dyDescent="0.25">
      <c r="B3" s="110" t="s">
        <v>58</v>
      </c>
      <c r="C3" s="110"/>
      <c r="D3" s="110"/>
      <c r="E3" s="110"/>
      <c r="F3" s="110"/>
      <c r="G3" s="110"/>
      <c r="H3" s="110"/>
    </row>
    <row r="4" spans="1:13" ht="18.75" x14ac:dyDescent="0.25">
      <c r="B4" s="110" t="s">
        <v>59</v>
      </c>
      <c r="C4" s="110"/>
      <c r="D4" s="110"/>
      <c r="E4" s="110"/>
      <c r="F4" s="110"/>
      <c r="G4" s="110"/>
      <c r="H4" s="110"/>
    </row>
    <row r="5" spans="1:13" ht="18.75" x14ac:dyDescent="0.25">
      <c r="B5" s="110" t="s">
        <v>0</v>
      </c>
      <c r="C5" s="110"/>
      <c r="D5" s="110"/>
      <c r="E5" s="110"/>
      <c r="F5" s="110"/>
      <c r="G5" s="110"/>
      <c r="H5" s="110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2"/>
      <c r="C8" s="86" t="s">
        <v>65</v>
      </c>
      <c r="D8" s="87">
        <v>51695326</v>
      </c>
      <c r="E8" s="88">
        <v>0</v>
      </c>
      <c r="F8" s="88">
        <v>0</v>
      </c>
      <c r="G8" s="89">
        <v>18555016.600000001</v>
      </c>
      <c r="H8" s="89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8"/>
      <c r="E9" s="88">
        <v>0</v>
      </c>
      <c r="F9" s="88"/>
      <c r="G9" s="88"/>
      <c r="H9" s="88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8"/>
      <c r="E10" s="88"/>
      <c r="F10" s="88" t="s">
        <v>1</v>
      </c>
      <c r="G10" s="88"/>
      <c r="H10" s="88"/>
      <c r="I10" s="13"/>
    </row>
    <row r="11" spans="1:13" ht="18.75" x14ac:dyDescent="0.3">
      <c r="B11" s="32"/>
      <c r="C11" s="84" t="s">
        <v>68</v>
      </c>
      <c r="D11" s="87"/>
      <c r="E11" s="88"/>
      <c r="F11" s="88"/>
      <c r="G11" s="89">
        <v>1955638</v>
      </c>
      <c r="H11" s="89">
        <v>1955638</v>
      </c>
      <c r="I11" s="9"/>
      <c r="J11" s="17"/>
    </row>
    <row r="12" spans="1:13" ht="18.75" x14ac:dyDescent="0.3">
      <c r="B12" s="32"/>
      <c r="C12" s="84" t="s">
        <v>69</v>
      </c>
      <c r="D12" s="87"/>
      <c r="E12" s="88"/>
      <c r="F12" s="88"/>
      <c r="G12" s="89">
        <v>6791271.6200000001</v>
      </c>
      <c r="H12" s="89">
        <f>SUM(D12,E12,F12,G12)</f>
        <v>6791271.6200000001</v>
      </c>
      <c r="I12" s="9"/>
    </row>
    <row r="13" spans="1:13" ht="18.75" x14ac:dyDescent="0.3">
      <c r="B13" s="32"/>
      <c r="C13" s="86" t="s">
        <v>70</v>
      </c>
      <c r="D13" s="90">
        <f>SUM(D8:D12)</f>
        <v>51695326</v>
      </c>
      <c r="E13" s="90">
        <f>SUM(E8:E12)</f>
        <v>0</v>
      </c>
      <c r="F13" s="90">
        <f>SUM(F8:F12)</f>
        <v>0</v>
      </c>
      <c r="G13" s="91">
        <f>SUM(G8:G12)</f>
        <v>27301926.220000003</v>
      </c>
      <c r="H13" s="91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2" t="s">
        <v>1</v>
      </c>
      <c r="D14" s="93">
        <f>SUM(D9:D13)</f>
        <v>51695326</v>
      </c>
      <c r="E14" s="44"/>
      <c r="F14" s="94"/>
      <c r="G14" s="34">
        <v>39052659</v>
      </c>
      <c r="H14" s="95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6" t="s">
        <v>66</v>
      </c>
      <c r="D15" s="88"/>
      <c r="E15" s="88">
        <v>0</v>
      </c>
      <c r="F15" s="88"/>
      <c r="G15" s="88"/>
      <c r="H15" s="88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6" t="s">
        <v>67</v>
      </c>
      <c r="D16" s="88"/>
      <c r="E16" s="88"/>
      <c r="F16" s="88">
        <v>0</v>
      </c>
      <c r="G16" s="88"/>
      <c r="H16" s="88">
        <f>SUM(D16,E16,F16,G16)</f>
        <v>0</v>
      </c>
      <c r="I16" s="13"/>
    </row>
    <row r="17" spans="1:14" customFormat="1" ht="37.5" x14ac:dyDescent="0.3">
      <c r="A17" s="13"/>
      <c r="B17" s="49"/>
      <c r="C17" s="97" t="s">
        <v>71</v>
      </c>
      <c r="D17" s="88"/>
      <c r="E17" s="88"/>
      <c r="F17" s="88">
        <v>0</v>
      </c>
      <c r="G17" s="88"/>
      <c r="H17" s="88">
        <f>SUM(D17,E17,F17,G17)</f>
        <v>0</v>
      </c>
      <c r="I17" s="9"/>
      <c r="J17" s="78"/>
      <c r="K17" s="59"/>
    </row>
    <row r="18" spans="1:14" ht="18.75" x14ac:dyDescent="0.3">
      <c r="B18" s="32"/>
      <c r="C18" s="96" t="s">
        <v>68</v>
      </c>
      <c r="D18" s="88"/>
      <c r="E18" s="88"/>
      <c r="F18" s="88"/>
      <c r="G18" s="89">
        <v>3754931.019999966</v>
      </c>
      <c r="H18" s="89">
        <v>3754931.019999966</v>
      </c>
      <c r="I18" s="9"/>
      <c r="J18" s="26"/>
      <c r="K18" s="17"/>
      <c r="N18" s="98"/>
    </row>
    <row r="19" spans="1:14" ht="18.75" x14ac:dyDescent="0.3">
      <c r="B19" s="32"/>
      <c r="C19" s="96" t="s">
        <v>69</v>
      </c>
      <c r="D19" s="88"/>
      <c r="E19" s="88"/>
      <c r="F19" s="88"/>
      <c r="G19" s="89">
        <f>'[3] ERF-Rendimiento Financiero'!F29</f>
        <v>-1249197.6099999994</v>
      </c>
      <c r="H19" s="89">
        <f>SUM(D19,E19,F19,G19)</f>
        <v>-1249197.6099999994</v>
      </c>
      <c r="I19" s="16"/>
      <c r="J19" s="26"/>
      <c r="K19" s="98"/>
      <c r="L19" s="98"/>
    </row>
    <row r="20" spans="1:14" ht="18.75" x14ac:dyDescent="0.25">
      <c r="B20" s="33"/>
      <c r="C20" s="86" t="s">
        <v>72</v>
      </c>
      <c r="D20" s="91">
        <f>D14+D18</f>
        <v>51695326</v>
      </c>
      <c r="E20" s="91">
        <f>SUM(E19,E13)</f>
        <v>0</v>
      </c>
      <c r="F20" s="91">
        <f>SUM(F19,F13)</f>
        <v>0</v>
      </c>
      <c r="G20" s="91">
        <f>G13+G15+G16+G17+G18+G19</f>
        <v>29807659.629999969</v>
      </c>
      <c r="H20" s="91">
        <f>H13+H15+H16+H17+H18+H19</f>
        <v>81502985.629999965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09" t="s">
        <v>5</v>
      </c>
      <c r="D26" s="109"/>
      <c r="E26" s="109"/>
      <c r="F26" s="109"/>
      <c r="G26" s="109"/>
      <c r="H26" s="109"/>
    </row>
    <row r="27" spans="1:14" ht="18.75" x14ac:dyDescent="0.25">
      <c r="A27" s="110" t="s">
        <v>3</v>
      </c>
      <c r="B27" s="110"/>
      <c r="C27" s="110"/>
      <c r="D27" s="110"/>
      <c r="E27" s="110"/>
      <c r="F27" s="110"/>
      <c r="G27" s="110"/>
      <c r="H27" s="110"/>
      <c r="I27" s="110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2"/>
      <c r="C29" s="109" t="s">
        <v>74</v>
      </c>
      <c r="D29" s="109"/>
      <c r="E29" s="49"/>
      <c r="F29" s="49"/>
      <c r="G29" s="109" t="s">
        <v>75</v>
      </c>
      <c r="H29" s="109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303C-A2AB-485E-AD3C-5E9AD00CA5BF}">
  <sheetPr filterMode="1"/>
  <dimension ref="A1:AA88"/>
  <sheetViews>
    <sheetView tabSelected="1" view="pageBreakPreview" zoomScale="60" workbookViewId="0">
      <selection activeCell="R62" sqref="R62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2" t="str">
        <f>'[4]Flujo de Efectivo'!A2</f>
        <v>Estado de Flujo de Efectivo</v>
      </c>
      <c r="B1" s="110"/>
      <c r="C1" s="112"/>
      <c r="D1" s="110"/>
      <c r="E1" s="110"/>
      <c r="F1" s="32"/>
    </row>
    <row r="2" spans="1:17" x14ac:dyDescent="0.3">
      <c r="A2" s="112" t="s">
        <v>6</v>
      </c>
      <c r="B2" s="110"/>
      <c r="C2" s="112"/>
      <c r="D2" s="110"/>
      <c r="E2" s="110"/>
      <c r="F2" s="32"/>
    </row>
    <row r="3" spans="1:17" x14ac:dyDescent="0.3">
      <c r="A3" s="112" t="str">
        <f>'[4]Flujo de Efectivo'!A4</f>
        <v>(Valores en RD$)</v>
      </c>
      <c r="B3" s="110"/>
      <c r="C3" s="112"/>
      <c r="D3" s="110"/>
      <c r="E3" s="110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/>
      <c r="D5" s="35"/>
      <c r="E5" s="35">
        <f>+'[2]BC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'[3] ERF-Rendimiento Financiero'!F8</f>
        <v>1730000</v>
      </c>
      <c r="D9" s="48"/>
      <c r="E9" s="44">
        <f>'[2]BC Balance Comprobación'!M37</f>
        <v>0</v>
      </c>
      <c r="F9" s="49"/>
      <c r="G9" s="44">
        <v>250000</v>
      </c>
      <c r="H9" s="12">
        <f t="shared" si="0"/>
        <v>1730000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'[3] ERF-Rendimiento Financiero'!F9+'[3] ERF-Rendimiento Financiero'!F11</f>
        <v>14242050.210000001</v>
      </c>
      <c r="D10" s="52"/>
      <c r="E10" s="34">
        <f>'[2]BC Balance Comprobación'!M38</f>
        <v>0</v>
      </c>
      <c r="F10" s="32"/>
      <c r="G10" s="45">
        <v>12775551</v>
      </c>
      <c r="H10" s="9">
        <f t="shared" si="0"/>
        <v>14242050.210000001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94906131.870000005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-84032055.110000014</v>
      </c>
    </row>
    <row r="14" spans="1:17" customFormat="1" x14ac:dyDescent="0.3">
      <c r="A14" s="47" t="s">
        <v>15</v>
      </c>
      <c r="B14" s="54"/>
      <c r="C14" s="54">
        <f>-'[3]BC Balance Comprobación'!D42</f>
        <v>12000</v>
      </c>
      <c r="D14" s="55"/>
      <c r="E14" s="44">
        <f>'[2]BC Balance Comprobación'!M39</f>
        <v>0</v>
      </c>
      <c r="F14" s="49"/>
      <c r="G14" s="12"/>
      <c r="H14" s="12">
        <f t="shared" si="0"/>
        <v>12000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13881421.779999986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-'[3]BC Balance Comprobación'!D165</f>
        <v>-1201200</v>
      </c>
      <c r="D16" s="12"/>
      <c r="E16" s="12">
        <v>0</v>
      </c>
      <c r="F16" s="13"/>
      <c r="G16" s="44"/>
      <c r="H16" s="12">
        <f t="shared" ref="H16:H23" si="1">+C16+E16</f>
        <v>-1201200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-'[3]BC Balance Comprobación'!D47-'[3]BC Balance Comprobación'!D48-'[3]BC Balance Comprobación'!D49-'[3]BC Balance Comprobación'!D55-'[3]BC Balance Comprobación'!D56</f>
        <v>-10861228.08</v>
      </c>
      <c r="D17" s="57"/>
      <c r="E17" s="34">
        <v>-83368429</v>
      </c>
      <c r="F17" s="32"/>
      <c r="G17" s="44">
        <v>-5376484.4800000004</v>
      </c>
      <c r="H17" s="9">
        <f t="shared" si="1"/>
        <v>-94229657.079999998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-52244186.140000008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-'[3]BC Balance Comprobación'!D61-'[3]BC Balance Comprobación'!D62-'[3]BC Balance Comprobación'!D63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-'[3]BC Balance Comprobación'!D66-'[3]BC Balance Comprobación'!D110+283920.25</f>
        <v>-3262589.0999999996</v>
      </c>
      <c r="D20" s="57"/>
      <c r="E20" s="34">
        <v>-60758429</v>
      </c>
      <c r="F20" s="32"/>
      <c r="G20" s="12">
        <v>-65427</v>
      </c>
      <c r="H20" s="9">
        <f t="shared" si="1"/>
        <v>-64021018.100000001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-27329475.580000002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659033.03000000119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-160967636.97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+[3]Agosto!E35</f>
        <v>690.30000000000018</v>
      </c>
      <c r="D36" s="57"/>
      <c r="E36" s="34">
        <v>-12714328.18</v>
      </c>
      <c r="F36" s="32"/>
      <c r="H36" s="9">
        <f t="shared" ref="H36:H42" si="3">+C36+E36</f>
        <v>-12713637.879999999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690.30000000000018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659723.33000000124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-172011880.84999999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19913070</v>
      </c>
      <c r="D62" s="80"/>
      <c r="E62" s="73">
        <v>5853191.9199999999</v>
      </c>
      <c r="F62" s="32"/>
      <c r="G62" s="73">
        <v>20979065.719999999</v>
      </c>
      <c r="H62" s="9">
        <f>+C62+E62</f>
        <v>25766261.920000002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2" t="s">
        <v>54</v>
      </c>
      <c r="B63" s="81"/>
      <c r="C63" s="81">
        <f>SUM(C61:C62)</f>
        <v>20572793.330000002</v>
      </c>
      <c r="D63" s="57"/>
      <c r="E63" s="81">
        <f>SUM(E61:E62)</f>
        <v>-166818412.26000002</v>
      </c>
      <c r="F63" s="32"/>
      <c r="G63" s="81">
        <f>SUM(G61:G62)</f>
        <v>19598777.002499998</v>
      </c>
      <c r="H63" s="9">
        <f>+C63+E63</f>
        <v>-146245618.93000001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10" t="s">
        <v>3</v>
      </c>
      <c r="B67" s="110"/>
      <c r="C67" s="110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2"/>
      <c r="E68" s="32"/>
      <c r="F68" s="32"/>
      <c r="I68" s="20"/>
    </row>
    <row r="69" spans="1:16" hidden="1" x14ac:dyDescent="0.25">
      <c r="A69" s="109" t="s">
        <v>57</v>
      </c>
      <c r="B69" s="109"/>
      <c r="C69" s="109"/>
      <c r="D69" s="109"/>
      <c r="E69" s="109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11"/>
      <c r="B72" s="109"/>
      <c r="C72" s="111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2023-09-11T14:45:30Z</dcterms:created>
  <dcterms:modified xsi:type="dcterms:W3CDTF">2023-09-11T14:56:13Z</dcterms:modified>
</cp:coreProperties>
</file>